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10\"/>
    </mc:Choice>
  </mc:AlternateContent>
  <xr:revisionPtr revIDLastSave="0" documentId="13_ncr:1_{D6706A18-A68C-4844-9FAB-FDBF2E1F9A08}" xr6:coauthVersionLast="47" xr6:coauthVersionMax="47" xr10:uidLastSave="{00000000-0000-0000-0000-000000000000}"/>
  <bookViews>
    <workbookView xWindow="10476" yWindow="0" windowWidth="12420" windowHeight="12312" firstSheet="1" activeTab="2" xr2:uid="{309D38B1-55F9-46DF-81EB-7A932DC0FB04}"/>
  </bookViews>
  <sheets>
    <sheet name="III PARCIAL" sheetId="1" r:id="rId1"/>
    <sheet name="EJERCICIOS DE ANUALIDADES" sheetId="2" r:id="rId2"/>
    <sheet name="Anualidades caso 2" sheetId="3" r:id="rId3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72" i="3" l="1"/>
  <c r="D71" i="3"/>
  <c r="D74" i="3" s="1"/>
  <c r="D108" i="3"/>
  <c r="D110" i="3" s="1"/>
  <c r="D107" i="3"/>
  <c r="I155" i="2"/>
  <c r="I154" i="2"/>
  <c r="D35" i="3"/>
  <c r="E156" i="2"/>
  <c r="E155" i="2"/>
  <c r="E158" i="2" s="1"/>
  <c r="F158" i="2"/>
  <c r="I88" i="2"/>
  <c r="E92" i="2" s="1"/>
  <c r="I40" i="2"/>
  <c r="I86" i="2"/>
  <c r="E90" i="2"/>
  <c r="I85" i="2"/>
  <c r="E87" i="2"/>
  <c r="E86" i="2"/>
  <c r="E89" i="2" s="1"/>
  <c r="E42" i="2"/>
  <c r="H55" i="1"/>
  <c r="H57" i="1" s="1"/>
  <c r="I37" i="2"/>
  <c r="I38" i="2"/>
  <c r="L54" i="1"/>
  <c r="T143" i="2"/>
  <c r="T142" i="2"/>
  <c r="P143" i="2"/>
  <c r="P142" i="2"/>
  <c r="S79" i="2"/>
  <c r="R77" i="2"/>
  <c r="R76" i="2"/>
  <c r="R79" i="2" s="1"/>
  <c r="N80" i="2" s="1"/>
  <c r="N82" i="2" s="1"/>
  <c r="N77" i="2"/>
  <c r="E39" i="2"/>
  <c r="E41" i="2"/>
  <c r="N76" i="2"/>
  <c r="E38" i="2"/>
  <c r="M54" i="1"/>
  <c r="L52" i="1"/>
  <c r="L51" i="1"/>
  <c r="I54" i="1"/>
  <c r="H54" i="1"/>
  <c r="H52" i="1"/>
  <c r="H51" i="1"/>
  <c r="J157" i="2" l="1"/>
  <c r="E159" i="2"/>
  <c r="I157" i="2"/>
  <c r="F89" i="2"/>
  <c r="J88" i="2"/>
  <c r="E44" i="2"/>
  <c r="U145" i="2"/>
  <c r="P145" i="2"/>
  <c r="Q145" i="2"/>
  <c r="T145" i="2"/>
  <c r="P146" i="2" s="1"/>
  <c r="O79" i="2"/>
  <c r="N79" i="2"/>
  <c r="J40" i="2"/>
  <c r="F41" i="2"/>
  <c r="E161" i="2" l="1"/>
</calcChain>
</file>

<file path=xl/sharedStrings.xml><?xml version="1.0" encoding="utf-8"?>
<sst xmlns="http://schemas.openxmlformats.org/spreadsheetml/2006/main" count="93" uniqueCount="17">
  <si>
    <t>III PARCIAL</t>
  </si>
  <si>
    <t>ANUALIDADES</t>
  </si>
  <si>
    <t>Ejercicio 1</t>
  </si>
  <si>
    <t>pago</t>
  </si>
  <si>
    <t>tasa</t>
  </si>
  <si>
    <t>Anualidades</t>
  </si>
  <si>
    <t>i</t>
  </si>
  <si>
    <t>t</t>
  </si>
  <si>
    <t>Monto</t>
  </si>
  <si>
    <t>Anualidad</t>
  </si>
  <si>
    <t>Monto total</t>
  </si>
  <si>
    <t>Ejercicios</t>
  </si>
  <si>
    <t>Ejercicio 2</t>
  </si>
  <si>
    <t>Ejercicio 3</t>
  </si>
  <si>
    <t xml:space="preserve">VA </t>
  </si>
  <si>
    <t>Pago</t>
  </si>
  <si>
    <t>Tasa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</si>
</sst>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8" formatCode="&quot;$&quot;\ #,##0.00;[Red]\-&quot;$&quot;\ #,##0.00"/>
    <numFmt numFmtId="164" formatCode="_-[$HNL]\ * #,##0.00_-;\-[$HNL]\ * #,##0.00_-;_-[$HNL]\ * &quot;-&quot;??_-;_-@_-"/>
    <numFmt numFmtId="165" formatCode="_-[$HNL]\ * #,##0_-;\-[$HNL]\ * #,##0_-;_-[$HNL]\ * &quot;-&quot;??_-;_-@_-"/>
    <numFmt numFmtId="171" formatCode="0.0000"/>
  </numFmts>
  <fonts count="2" x14ac:knownFonts="1">
    <font>
      <sz val="11"/>
      <color theme="1"/>
      <name val="Calibri"/>
      <family val="2"/>
      <scheme val="minor"/>
    </font>
    <font>
      <sz val="28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6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1" xfId="0" applyBorder="1"/>
    <xf numFmtId="0" fontId="0" fillId="0" borderId="12" xfId="0" applyBorder="1"/>
    <xf numFmtId="0" fontId="0" fillId="0" borderId="10" xfId="0" applyBorder="1"/>
    <xf numFmtId="2" fontId="0" fillId="0" borderId="0" xfId="0" applyNumberFormat="1" applyBorder="1"/>
    <xf numFmtId="2" fontId="0" fillId="0" borderId="12" xfId="0" applyNumberFormat="1" applyBorder="1"/>
    <xf numFmtId="0" fontId="0" fillId="0" borderId="1" xfId="0" applyBorder="1"/>
    <xf numFmtId="0" fontId="0" fillId="0" borderId="14" xfId="0" applyBorder="1"/>
    <xf numFmtId="0" fontId="0" fillId="0" borderId="13" xfId="0" applyBorder="1"/>
    <xf numFmtId="164" fontId="0" fillId="0" borderId="0" xfId="0" applyNumberFormat="1"/>
    <xf numFmtId="164" fontId="0" fillId="0" borderId="11" xfId="0" applyNumberFormat="1" applyBorder="1"/>
    <xf numFmtId="164" fontId="0" fillId="0" borderId="1" xfId="0" applyNumberFormat="1" applyBorder="1"/>
    <xf numFmtId="164" fontId="0" fillId="0" borderId="13" xfId="0" applyNumberFormat="1" applyBorder="1"/>
    <xf numFmtId="165" fontId="0" fillId="0" borderId="0" xfId="0" applyNumberFormat="1"/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3" xfId="0" applyBorder="1" applyAlignment="1">
      <alignment horizontal="center"/>
    </xf>
    <xf numFmtId="1" fontId="0" fillId="0" borderId="10" xfId="0" applyNumberFormat="1" applyBorder="1"/>
    <xf numFmtId="171" fontId="0" fillId="0" borderId="12" xfId="0" applyNumberFormat="1" applyBorder="1"/>
    <xf numFmtId="8" fontId="0" fillId="0" borderId="14" xfId="0" applyNumberFormat="1" applyBorder="1" applyAlignment="1">
      <alignment horizontal="center"/>
    </xf>
    <xf numFmtId="9" fontId="0" fillId="0" borderId="6" xfId="0" applyNumberFormat="1" applyBorder="1"/>
    <xf numFmtId="164" fontId="0" fillId="0" borderId="9" xfId="0" applyNumberForma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41910</xdr:colOff>
      <xdr:row>4</xdr:row>
      <xdr:rowOff>171450</xdr:rowOff>
    </xdr:from>
    <xdr:to>
      <xdr:col>9</xdr:col>
      <xdr:colOff>51099</xdr:colOff>
      <xdr:row>16</xdr:row>
      <xdr:rowOff>164864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3E7C034-7CC2-DBFD-75C1-8FCC42A686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2597" r="54494" b="22064"/>
        <a:stretch/>
      </xdr:blipFill>
      <xdr:spPr>
        <a:xfrm>
          <a:off x="4004310" y="902970"/>
          <a:ext cx="3905250" cy="218797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114300</xdr:rowOff>
    </xdr:from>
    <xdr:to>
      <xdr:col>9</xdr:col>
      <xdr:colOff>16809</xdr:colOff>
      <xdr:row>30</xdr:row>
      <xdr:rowOff>116187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4B08A6C-EC08-1015-B02D-2D443321BD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1" t="32276" r="54098" b="21828"/>
        <a:stretch/>
      </xdr:blipFill>
      <xdr:spPr>
        <a:xfrm>
          <a:off x="4000500" y="3543300"/>
          <a:ext cx="3943350" cy="2287887"/>
        </a:xfrm>
        <a:prstGeom prst="rect">
          <a:avLst/>
        </a:prstGeom>
      </xdr:spPr>
    </xdr:pic>
    <xdr:clientData/>
  </xdr:twoCellAnchor>
  <xdr:twoCellAnchor editAs="oneCell">
    <xdr:from>
      <xdr:col>5</xdr:col>
      <xdr:colOff>21769</xdr:colOff>
      <xdr:row>33</xdr:row>
      <xdr:rowOff>55419</xdr:rowOff>
    </xdr:from>
    <xdr:to>
      <xdr:col>9</xdr:col>
      <xdr:colOff>62754</xdr:colOff>
      <xdr:row>45</xdr:row>
      <xdr:rowOff>116104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7FBEA64-4988-C6DE-EFEA-04C7C0A640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2543" r="55422" b="22110"/>
        <a:stretch/>
      </xdr:blipFill>
      <xdr:spPr>
        <a:xfrm>
          <a:off x="3970314" y="5999019"/>
          <a:ext cx="3926778" cy="222199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29936</xdr:colOff>
      <xdr:row>6</xdr:row>
      <xdr:rowOff>185058</xdr:rowOff>
    </xdr:from>
    <xdr:to>
      <xdr:col>8</xdr:col>
      <xdr:colOff>997676</xdr:colOff>
      <xdr:row>32</xdr:row>
      <xdr:rowOff>25038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5D43936-1789-37B5-4DF8-1F813904B9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2004" r="54494" b="23250"/>
        <a:stretch/>
      </xdr:blipFill>
      <xdr:spPr>
        <a:xfrm>
          <a:off x="1630136" y="1328058"/>
          <a:ext cx="8402683" cy="4792980"/>
        </a:xfrm>
        <a:prstGeom prst="rect">
          <a:avLst/>
        </a:prstGeom>
      </xdr:spPr>
    </xdr:pic>
    <xdr:clientData/>
  </xdr:twoCellAnchor>
  <xdr:twoCellAnchor editAs="oneCell">
    <xdr:from>
      <xdr:col>1</xdr:col>
      <xdr:colOff>775855</xdr:colOff>
      <xdr:row>55</xdr:row>
      <xdr:rowOff>46412</xdr:rowOff>
    </xdr:from>
    <xdr:to>
      <xdr:col>8</xdr:col>
      <xdr:colOff>765562</xdr:colOff>
      <xdr:row>79</xdr:row>
      <xdr:rowOff>165562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59F1F7E-450D-F89C-162A-1B27CCA76E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280" r="55372" b="22346"/>
        <a:stretch/>
      </xdr:blipFill>
      <xdr:spPr>
        <a:xfrm>
          <a:off x="1575955" y="10523912"/>
          <a:ext cx="8224750" cy="469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111</xdr:row>
      <xdr:rowOff>0</xdr:rowOff>
    </xdr:from>
    <xdr:to>
      <xdr:col>8</xdr:col>
      <xdr:colOff>798467</xdr:colOff>
      <xdr:row>136</xdr:row>
      <xdr:rowOff>68580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F27DE3E1-5A0E-D563-B64A-879BF60E7E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" t="32979" r="55649" b="22659"/>
        <a:stretch/>
      </xdr:blipFill>
      <xdr:spPr>
        <a:xfrm>
          <a:off x="1619251" y="21145500"/>
          <a:ext cx="8214359" cy="48310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13607</xdr:rowOff>
    </xdr:from>
    <xdr:to>
      <xdr:col>10</xdr:col>
      <xdr:colOff>111579</xdr:colOff>
      <xdr:row>26</xdr:row>
      <xdr:rowOff>122464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068E070-54B1-B6AF-62E6-414860F2A0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-1" t="32523" r="54989" b="21495"/>
        <a:stretch/>
      </xdr:blipFill>
      <xdr:spPr>
        <a:xfrm>
          <a:off x="794657" y="383721"/>
          <a:ext cx="7851322" cy="4550229"/>
        </a:xfrm>
        <a:prstGeom prst="rect">
          <a:avLst/>
        </a:prstGeom>
      </xdr:spPr>
    </xdr:pic>
    <xdr:clientData/>
  </xdr:twoCellAnchor>
  <xdr:twoCellAnchor editAs="oneCell">
    <xdr:from>
      <xdr:col>0</xdr:col>
      <xdr:colOff>640080</xdr:colOff>
      <xdr:row>42</xdr:row>
      <xdr:rowOff>121919</xdr:rowOff>
    </xdr:from>
    <xdr:to>
      <xdr:col>10</xdr:col>
      <xdr:colOff>274320</xdr:colOff>
      <xdr:row>67</xdr:row>
      <xdr:rowOff>91440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801BD45-53F4-AC72-7FFB-5FB5C53629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" t="32381" r="55263" b="22945"/>
        <a:stretch/>
      </xdr:blipFill>
      <xdr:spPr>
        <a:xfrm>
          <a:off x="640080" y="7802879"/>
          <a:ext cx="8168640" cy="4541521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79</xdr:row>
      <xdr:rowOff>5442</xdr:rowOff>
    </xdr:from>
    <xdr:to>
      <xdr:col>10</xdr:col>
      <xdr:colOff>680357</xdr:colOff>
      <xdr:row>103</xdr:row>
      <xdr:rowOff>24492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BBC909D-087D-8C36-2020-199FDCDCDB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2621" r="54057" b="22711"/>
        <a:stretch/>
      </xdr:blipFill>
      <xdr:spPr>
        <a:xfrm>
          <a:off x="851807" y="14624956"/>
          <a:ext cx="8362950" cy="446042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C9B39E-50DB-48AF-A62B-450831509996}">
  <dimension ref="F1:M57"/>
  <sheetViews>
    <sheetView topLeftCell="E34" zoomScale="85" zoomScaleNormal="85" workbookViewId="0">
      <selection activeCell="H56" sqref="H56"/>
    </sheetView>
  </sheetViews>
  <sheetFormatPr baseColWidth="10" defaultRowHeight="14.4" x14ac:dyDescent="0.3"/>
  <cols>
    <col min="8" max="8" width="17.44140625" customWidth="1"/>
    <col min="9" max="9" width="16.21875" customWidth="1"/>
    <col min="12" max="12" width="17.6640625" customWidth="1"/>
    <col min="13" max="13" width="16" customWidth="1"/>
  </cols>
  <sheetData>
    <row r="1" spans="6:10" x14ac:dyDescent="0.3">
      <c r="F1" s="23" t="s">
        <v>0</v>
      </c>
      <c r="G1" s="23"/>
      <c r="H1" s="23"/>
      <c r="I1" s="23"/>
      <c r="J1" s="23"/>
    </row>
    <row r="2" spans="6:10" x14ac:dyDescent="0.3">
      <c r="F2" s="23"/>
      <c r="G2" s="23"/>
      <c r="H2" s="23"/>
      <c r="I2" s="23"/>
      <c r="J2" s="23"/>
    </row>
    <row r="4" spans="6:10" x14ac:dyDescent="0.3">
      <c r="F4" s="24" t="s">
        <v>1</v>
      </c>
      <c r="G4" s="24"/>
      <c r="H4" s="24"/>
      <c r="I4" s="24"/>
      <c r="J4" s="24"/>
    </row>
    <row r="47" spans="6:9" x14ac:dyDescent="0.3">
      <c r="F47" s="1"/>
      <c r="G47" s="2"/>
      <c r="H47" s="2"/>
      <c r="I47" s="3"/>
    </row>
    <row r="48" spans="6:9" x14ac:dyDescent="0.3">
      <c r="F48" s="25" t="s">
        <v>2</v>
      </c>
      <c r="G48" s="26"/>
      <c r="H48" s="26"/>
      <c r="I48" s="27"/>
    </row>
    <row r="49" spans="6:13" x14ac:dyDescent="0.3">
      <c r="F49" s="4"/>
      <c r="G49" s="10"/>
      <c r="H49" s="5"/>
      <c r="I49" s="10"/>
      <c r="K49" s="15"/>
      <c r="L49" s="15"/>
      <c r="M49" s="17"/>
    </row>
    <row r="50" spans="6:13" x14ac:dyDescent="0.3">
      <c r="F50" s="4" t="s">
        <v>3</v>
      </c>
      <c r="G50" s="11" t="s">
        <v>5</v>
      </c>
      <c r="H50" s="5">
        <v>100</v>
      </c>
      <c r="I50" s="11"/>
      <c r="K50" s="11" t="s">
        <v>9</v>
      </c>
      <c r="L50" s="11">
        <v>100</v>
      </c>
      <c r="M50" s="6"/>
    </row>
    <row r="51" spans="6:13" x14ac:dyDescent="0.3">
      <c r="F51" s="4" t="s">
        <v>4</v>
      </c>
      <c r="G51" s="11" t="s">
        <v>6</v>
      </c>
      <c r="H51" s="5">
        <f>36%/12</f>
        <v>0.03</v>
      </c>
      <c r="I51" s="11"/>
      <c r="K51" s="11" t="s">
        <v>6</v>
      </c>
      <c r="L51" s="14">
        <f>2%</f>
        <v>0.02</v>
      </c>
      <c r="M51" s="6"/>
    </row>
    <row r="52" spans="6:13" x14ac:dyDescent="0.3">
      <c r="F52" s="7"/>
      <c r="G52" s="12" t="s">
        <v>7</v>
      </c>
      <c r="H52" s="8">
        <f>6*12</f>
        <v>72</v>
      </c>
      <c r="I52" s="12"/>
      <c r="K52" s="12" t="s">
        <v>7</v>
      </c>
      <c r="L52" s="12">
        <f>12*12</f>
        <v>144</v>
      </c>
      <c r="M52" s="9"/>
    </row>
    <row r="53" spans="6:13" x14ac:dyDescent="0.3">
      <c r="F53" s="4"/>
      <c r="G53" s="11"/>
      <c r="H53" s="15"/>
      <c r="I53" s="10"/>
      <c r="K53" s="10"/>
      <c r="L53" s="10"/>
      <c r="M53" s="6"/>
    </row>
    <row r="54" spans="6:13" x14ac:dyDescent="0.3">
      <c r="F54" s="16" t="s">
        <v>8</v>
      </c>
      <c r="G54" s="15"/>
      <c r="H54" s="19">
        <f>FV(H51,H52,-H50)</f>
        <v>24666.7242218998</v>
      </c>
      <c r="I54" s="20">
        <f>H50*(((1+H51)^H52-1)/H51)</f>
        <v>24666.7242218998</v>
      </c>
      <c r="K54" s="15" t="s">
        <v>8</v>
      </c>
      <c r="L54" s="20">
        <f>FV(L51,L52,-L50)</f>
        <v>81575.446104419127</v>
      </c>
      <c r="M54" s="21">
        <f>L50*(((1+L51)^L52-1)/L51)</f>
        <v>81575.446104419127</v>
      </c>
    </row>
    <row r="55" spans="6:13" x14ac:dyDescent="0.3">
      <c r="F55" s="7"/>
      <c r="G55" s="12"/>
      <c r="H55" s="20">
        <f>FV(L51,L52,,-H54)</f>
        <v>427106.53068913112</v>
      </c>
      <c r="I55" s="9"/>
      <c r="K55" s="12"/>
      <c r="L55" s="20"/>
      <c r="M55" s="9"/>
    </row>
    <row r="57" spans="6:13" x14ac:dyDescent="0.3">
      <c r="G57" t="s">
        <v>10</v>
      </c>
      <c r="H57" s="18">
        <f>H55+L54</f>
        <v>508681.97679355025</v>
      </c>
    </row>
  </sheetData>
  <mergeCells count="3">
    <mergeCell ref="F1:J2"/>
    <mergeCell ref="F4:J4"/>
    <mergeCell ref="F48:I48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391B9-1042-4A34-9290-570AC1202591}">
  <dimension ref="C6:U161"/>
  <sheetViews>
    <sheetView topLeftCell="E126" zoomScale="70" zoomScaleNormal="70" workbookViewId="0">
      <selection activeCell="I154" sqref="I154"/>
    </sheetView>
  </sheetViews>
  <sheetFormatPr baseColWidth="10" defaultRowHeight="14.4" x14ac:dyDescent="0.3"/>
  <cols>
    <col min="5" max="5" width="34.21875" customWidth="1"/>
    <col min="6" max="6" width="27" customWidth="1"/>
    <col min="9" max="9" width="40.109375" customWidth="1"/>
    <col min="10" max="10" width="21.5546875" customWidth="1"/>
  </cols>
  <sheetData>
    <row r="6" spans="6:8" x14ac:dyDescent="0.3">
      <c r="F6" s="24" t="s">
        <v>11</v>
      </c>
      <c r="G6" s="24"/>
      <c r="H6" s="24"/>
    </row>
    <row r="35" spans="3:10" x14ac:dyDescent="0.3">
      <c r="C35" s="28" t="s">
        <v>2</v>
      </c>
      <c r="D35" s="29"/>
      <c r="E35" s="29"/>
      <c r="F35" s="30"/>
      <c r="H35" s="15"/>
      <c r="I35" s="15"/>
      <c r="J35" s="17"/>
    </row>
    <row r="36" spans="3:10" x14ac:dyDescent="0.3">
      <c r="C36" s="4"/>
      <c r="D36" s="10"/>
      <c r="E36" s="5"/>
      <c r="F36" s="10"/>
      <c r="H36" s="11" t="s">
        <v>9</v>
      </c>
      <c r="I36" s="19">
        <v>1000</v>
      </c>
      <c r="J36" s="6"/>
    </row>
    <row r="37" spans="3:10" x14ac:dyDescent="0.3">
      <c r="C37" s="4" t="s">
        <v>3</v>
      </c>
      <c r="D37" s="11" t="s">
        <v>5</v>
      </c>
      <c r="E37" s="19">
        <v>1000</v>
      </c>
      <c r="F37" s="11"/>
      <c r="H37" s="11" t="s">
        <v>6</v>
      </c>
      <c r="I37" s="14">
        <f>8%/12</f>
        <v>6.6666666666666671E-3</v>
      </c>
      <c r="J37" s="6"/>
    </row>
    <row r="38" spans="3:10" x14ac:dyDescent="0.3">
      <c r="C38" s="4" t="s">
        <v>4</v>
      </c>
      <c r="D38" s="11" t="s">
        <v>6</v>
      </c>
      <c r="E38" s="5">
        <f>12%/12</f>
        <v>0.01</v>
      </c>
      <c r="F38" s="11"/>
      <c r="H38" s="12" t="s">
        <v>7</v>
      </c>
      <c r="I38" s="12">
        <f>6*12</f>
        <v>72</v>
      </c>
      <c r="J38" s="9"/>
    </row>
    <row r="39" spans="3:10" x14ac:dyDescent="0.3">
      <c r="C39" s="7"/>
      <c r="D39" s="12" t="s">
        <v>7</v>
      </c>
      <c r="E39" s="8">
        <f>4*12</f>
        <v>48</v>
      </c>
      <c r="F39" s="12"/>
      <c r="H39" s="10"/>
      <c r="I39" s="10"/>
      <c r="J39" s="6"/>
    </row>
    <row r="40" spans="3:10" x14ac:dyDescent="0.3">
      <c r="C40" s="4"/>
      <c r="D40" s="11"/>
      <c r="E40" s="15"/>
      <c r="F40" s="10"/>
      <c r="H40" s="15" t="s">
        <v>8</v>
      </c>
      <c r="I40" s="20">
        <f>FV(I37,I38,-I36)</f>
        <v>92025.325096488712</v>
      </c>
      <c r="J40" s="21">
        <f>I36*(((1+I37)^I38-1)/I37)</f>
        <v>92025.325096488712</v>
      </c>
    </row>
    <row r="41" spans="3:10" x14ac:dyDescent="0.3">
      <c r="C41" s="16" t="s">
        <v>8</v>
      </c>
      <c r="D41" s="15"/>
      <c r="E41" s="19">
        <f>FV(E38,E39,-E37)</f>
        <v>61222.607768246526</v>
      </c>
      <c r="F41" s="20">
        <f>E37*(((1+E38)^E39-1)/E38)</f>
        <v>61222.607768246526</v>
      </c>
      <c r="H41" s="12"/>
      <c r="I41" s="20"/>
      <c r="J41" s="9"/>
    </row>
    <row r="42" spans="3:10" x14ac:dyDescent="0.3">
      <c r="C42" s="7"/>
      <c r="D42" s="12"/>
      <c r="E42" s="20">
        <f>FV(I37,I38,,-E41)</f>
        <v>98782.810322431207</v>
      </c>
      <c r="F42" s="9"/>
    </row>
    <row r="44" spans="3:10" x14ac:dyDescent="0.3">
      <c r="D44" t="s">
        <v>10</v>
      </c>
      <c r="E44" s="22">
        <f>E42+I40</f>
        <v>190808.1354189199</v>
      </c>
    </row>
    <row r="73" spans="12:19" x14ac:dyDescent="0.3">
      <c r="L73" s="28"/>
      <c r="M73" s="29"/>
      <c r="N73" s="29"/>
      <c r="O73" s="30"/>
    </row>
    <row r="74" spans="12:19" x14ac:dyDescent="0.3">
      <c r="L74" s="4"/>
      <c r="M74" s="10"/>
      <c r="N74" s="5"/>
      <c r="O74" s="10"/>
      <c r="Q74" s="15"/>
      <c r="R74" s="15"/>
      <c r="S74" s="17"/>
    </row>
    <row r="75" spans="12:19" x14ac:dyDescent="0.3">
      <c r="L75" s="4" t="s">
        <v>3</v>
      </c>
      <c r="M75" s="11" t="s">
        <v>5</v>
      </c>
      <c r="N75" s="19">
        <v>1800</v>
      </c>
      <c r="O75" s="11"/>
      <c r="Q75" s="11" t="s">
        <v>9</v>
      </c>
      <c r="R75" s="19">
        <v>1000</v>
      </c>
      <c r="S75" s="6"/>
    </row>
    <row r="76" spans="12:19" x14ac:dyDescent="0.3">
      <c r="L76" s="4" t="s">
        <v>4</v>
      </c>
      <c r="M76" s="11" t="s">
        <v>6</v>
      </c>
      <c r="N76" s="13">
        <f>10%/12</f>
        <v>8.3333333333333332E-3</v>
      </c>
      <c r="O76" s="11"/>
      <c r="Q76" s="11" t="s">
        <v>6</v>
      </c>
      <c r="R76" s="14">
        <f>8%</f>
        <v>0.08</v>
      </c>
      <c r="S76" s="6"/>
    </row>
    <row r="77" spans="12:19" x14ac:dyDescent="0.3">
      <c r="L77" s="7"/>
      <c r="M77" s="12" t="s">
        <v>7</v>
      </c>
      <c r="N77" s="8">
        <f>8*12</f>
        <v>96</v>
      </c>
      <c r="O77" s="12"/>
      <c r="Q77" s="12" t="s">
        <v>7</v>
      </c>
      <c r="R77" s="12">
        <f>6*6</f>
        <v>36</v>
      </c>
      <c r="S77" s="9"/>
    </row>
    <row r="78" spans="12:19" x14ac:dyDescent="0.3">
      <c r="L78" s="4"/>
      <c r="M78" s="11"/>
      <c r="N78" s="15"/>
      <c r="O78" s="10"/>
      <c r="Q78" s="10"/>
      <c r="R78" s="10"/>
      <c r="S78" s="6"/>
    </row>
    <row r="79" spans="12:19" x14ac:dyDescent="0.3">
      <c r="L79" s="16" t="s">
        <v>8</v>
      </c>
      <c r="M79" s="15"/>
      <c r="N79" s="19">
        <f>FV(N76,N77,-N75)</f>
        <v>263125.93630419718</v>
      </c>
      <c r="O79" s="20">
        <f>N75*(((1+N76)^N77-1)/N76)</f>
        <v>263125.93630419718</v>
      </c>
      <c r="Q79" s="15" t="s">
        <v>8</v>
      </c>
      <c r="R79" s="20">
        <f>FV(R76,R77,-R75)</f>
        <v>187102.14797332758</v>
      </c>
      <c r="S79" s="21">
        <f>R75*(((1+R76)^R77-1)/R76)</f>
        <v>187102.14797332758</v>
      </c>
    </row>
    <row r="80" spans="12:19" x14ac:dyDescent="0.3">
      <c r="L80" s="7"/>
      <c r="M80" s="12"/>
      <c r="N80" s="20">
        <f>FV(R76,R77,-R79)</f>
        <v>35007213.776232973</v>
      </c>
      <c r="O80" s="9"/>
      <c r="Q80" s="12"/>
      <c r="R80" s="20"/>
      <c r="S80" s="9"/>
    </row>
    <row r="82" spans="3:14" x14ac:dyDescent="0.3">
      <c r="M82" t="s">
        <v>10</v>
      </c>
      <c r="N82" s="22">
        <f>N80+R79</f>
        <v>35194315.924206302</v>
      </c>
    </row>
    <row r="83" spans="3:14" x14ac:dyDescent="0.3">
      <c r="C83" s="28" t="s">
        <v>12</v>
      </c>
      <c r="D83" s="29"/>
      <c r="E83" s="29"/>
      <c r="F83" s="30"/>
      <c r="H83" s="15"/>
      <c r="I83" s="15"/>
      <c r="J83" s="17"/>
    </row>
    <row r="84" spans="3:14" x14ac:dyDescent="0.3">
      <c r="C84" s="4"/>
      <c r="D84" s="10"/>
      <c r="E84" s="5"/>
      <c r="F84" s="10"/>
      <c r="H84" s="11" t="s">
        <v>9</v>
      </c>
      <c r="I84" s="19">
        <v>1800</v>
      </c>
      <c r="J84" s="6"/>
    </row>
    <row r="85" spans="3:14" x14ac:dyDescent="0.3">
      <c r="C85" s="4" t="s">
        <v>3</v>
      </c>
      <c r="D85" s="11" t="s">
        <v>5</v>
      </c>
      <c r="E85" s="19">
        <v>1800</v>
      </c>
      <c r="F85" s="11"/>
      <c r="H85" s="11" t="s">
        <v>6</v>
      </c>
      <c r="I85" s="32">
        <f>7%/12</f>
        <v>5.8333333333333336E-3</v>
      </c>
      <c r="J85" s="6"/>
    </row>
    <row r="86" spans="3:14" x14ac:dyDescent="0.3">
      <c r="C86" s="4" t="s">
        <v>4</v>
      </c>
      <c r="D86" s="11" t="s">
        <v>6</v>
      </c>
      <c r="E86" s="5">
        <f>10%/12</f>
        <v>8.3333333333333332E-3</v>
      </c>
      <c r="F86" s="11"/>
      <c r="H86" s="12" t="s">
        <v>7</v>
      </c>
      <c r="I86" s="31">
        <f>7*12</f>
        <v>84</v>
      </c>
      <c r="J86" s="9"/>
    </row>
    <row r="87" spans="3:14" x14ac:dyDescent="0.3">
      <c r="C87" s="7"/>
      <c r="D87" s="12" t="s">
        <v>7</v>
      </c>
      <c r="E87" s="8">
        <f>8*12</f>
        <v>96</v>
      </c>
      <c r="F87" s="12"/>
      <c r="H87" s="10"/>
      <c r="I87" s="10"/>
      <c r="J87" s="6"/>
    </row>
    <row r="88" spans="3:14" x14ac:dyDescent="0.3">
      <c r="C88" s="4"/>
      <c r="D88" s="11"/>
      <c r="E88" s="15"/>
      <c r="F88" s="10"/>
      <c r="H88" s="15" t="s">
        <v>8</v>
      </c>
      <c r="I88" s="20">
        <f>FV(I85,I86,-I84)</f>
        <v>194398.16525525445</v>
      </c>
      <c r="J88" s="21">
        <f>I84*(((1+I85)^I86-1)/I85)</f>
        <v>194398.16525525445</v>
      </c>
    </row>
    <row r="89" spans="3:14" x14ac:dyDescent="0.3">
      <c r="C89" s="16" t="s">
        <v>8</v>
      </c>
      <c r="D89" s="15"/>
      <c r="E89" s="19">
        <f>FV(E86,E87,-E85)</f>
        <v>263125.93630419718</v>
      </c>
      <c r="F89" s="20">
        <f>E85*(((1+E86)^E87-1)/E86)</f>
        <v>263125.93630419718</v>
      </c>
      <c r="H89" s="12"/>
      <c r="I89" s="20"/>
      <c r="J89" s="9"/>
    </row>
    <row r="90" spans="3:14" x14ac:dyDescent="0.3">
      <c r="C90" s="7"/>
      <c r="D90" s="12"/>
      <c r="E90" s="20">
        <f>FV(I85,I86,,-E89)</f>
        <v>428893.71164690465</v>
      </c>
      <c r="F90" s="9"/>
    </row>
    <row r="92" spans="3:14" x14ac:dyDescent="0.3">
      <c r="D92" t="s">
        <v>10</v>
      </c>
      <c r="E92" s="22">
        <f>E90+I88</f>
        <v>623291.87690215907</v>
      </c>
    </row>
    <row r="139" spans="14:21" x14ac:dyDescent="0.3">
      <c r="N139" s="28"/>
      <c r="O139" s="29"/>
      <c r="P139" s="29"/>
      <c r="Q139" s="30"/>
    </row>
    <row r="140" spans="14:21" x14ac:dyDescent="0.3">
      <c r="N140" s="4"/>
      <c r="O140" s="10"/>
      <c r="P140" s="5"/>
      <c r="Q140" s="10"/>
      <c r="S140" s="15"/>
      <c r="T140" s="15"/>
      <c r="U140" s="17"/>
    </row>
    <row r="141" spans="14:21" x14ac:dyDescent="0.3">
      <c r="N141" s="4" t="s">
        <v>3</v>
      </c>
      <c r="O141" s="11" t="s">
        <v>5</v>
      </c>
      <c r="P141" s="19">
        <v>1200</v>
      </c>
      <c r="Q141" s="11"/>
      <c r="S141" s="11" t="s">
        <v>9</v>
      </c>
      <c r="T141" s="19">
        <v>1200</v>
      </c>
      <c r="U141" s="6"/>
    </row>
    <row r="142" spans="14:21" x14ac:dyDescent="0.3">
      <c r="N142" s="4" t="s">
        <v>4</v>
      </c>
      <c r="O142" s="11" t="s">
        <v>6</v>
      </c>
      <c r="P142" s="13">
        <f>8%/12</f>
        <v>6.6666666666666671E-3</v>
      </c>
      <c r="Q142" s="11"/>
      <c r="S142" s="11" t="s">
        <v>6</v>
      </c>
      <c r="T142" s="14">
        <f>6%</f>
        <v>0.06</v>
      </c>
      <c r="U142" s="6"/>
    </row>
    <row r="143" spans="14:21" x14ac:dyDescent="0.3">
      <c r="N143" s="7"/>
      <c r="O143" s="12" t="s">
        <v>7</v>
      </c>
      <c r="P143" s="8">
        <f>6*12</f>
        <v>72</v>
      </c>
      <c r="Q143" s="12"/>
      <c r="S143" s="12" t="s">
        <v>7</v>
      </c>
      <c r="T143" s="12">
        <f>12*12</f>
        <v>144</v>
      </c>
      <c r="U143" s="9"/>
    </row>
    <row r="144" spans="14:21" x14ac:dyDescent="0.3">
      <c r="N144" s="4"/>
      <c r="O144" s="11"/>
      <c r="P144" s="15"/>
      <c r="Q144" s="10"/>
      <c r="S144" s="10"/>
      <c r="T144" s="10"/>
      <c r="U144" s="6"/>
    </row>
    <row r="145" spans="3:21" x14ac:dyDescent="0.3">
      <c r="N145" s="16" t="s">
        <v>8</v>
      </c>
      <c r="O145" s="15"/>
      <c r="P145" s="19">
        <f>FV(P142,P143,-P141)</f>
        <v>110430.39011578646</v>
      </c>
      <c r="Q145" s="20">
        <f>P141*(((1+P142)^P143-1)/P142)</f>
        <v>110430.39011578646</v>
      </c>
      <c r="S145" s="15" t="s">
        <v>8</v>
      </c>
      <c r="T145" s="20">
        <f>FV(T142,T143,-T141)</f>
        <v>88100021.368241712</v>
      </c>
      <c r="U145" s="21">
        <f>T141*(((1+T142)^T143-1)/T142)</f>
        <v>88100021.368241712</v>
      </c>
    </row>
    <row r="146" spans="3:21" x14ac:dyDescent="0.3">
      <c r="N146" s="7"/>
      <c r="O146" s="12"/>
      <c r="P146" s="20">
        <f>FV(T142,T143,-T145)</f>
        <v>6468011470903.8711</v>
      </c>
      <c r="Q146" s="9"/>
      <c r="S146" s="12"/>
      <c r="T146" s="20"/>
      <c r="U146" s="9"/>
    </row>
    <row r="148" spans="3:21" x14ac:dyDescent="0.3">
      <c r="E148" s="22"/>
    </row>
    <row r="152" spans="3:21" x14ac:dyDescent="0.3">
      <c r="C152" s="33" t="s">
        <v>13</v>
      </c>
      <c r="D152" s="29"/>
      <c r="E152" s="29"/>
      <c r="F152" s="30"/>
      <c r="H152" s="15"/>
      <c r="I152" s="15"/>
      <c r="J152" s="17"/>
    </row>
    <row r="153" spans="3:21" x14ac:dyDescent="0.3">
      <c r="C153" s="4"/>
      <c r="D153" s="10"/>
      <c r="E153" s="5"/>
      <c r="F153" s="10"/>
      <c r="H153" s="11" t="s">
        <v>9</v>
      </c>
      <c r="I153" s="19">
        <v>1200</v>
      </c>
      <c r="J153" s="6"/>
    </row>
    <row r="154" spans="3:21" x14ac:dyDescent="0.3">
      <c r="C154" s="4" t="s">
        <v>3</v>
      </c>
      <c r="D154" s="11" t="s">
        <v>5</v>
      </c>
      <c r="E154" s="19">
        <v>1200</v>
      </c>
      <c r="F154" s="11"/>
      <c r="H154" s="11" t="s">
        <v>6</v>
      </c>
      <c r="I154" s="32">
        <f>6%/12</f>
        <v>5.0000000000000001E-3</v>
      </c>
      <c r="J154" s="6"/>
    </row>
    <row r="155" spans="3:21" x14ac:dyDescent="0.3">
      <c r="C155" s="4" t="s">
        <v>4</v>
      </c>
      <c r="D155" s="11" t="s">
        <v>6</v>
      </c>
      <c r="E155" s="5">
        <f>8%/12</f>
        <v>6.6666666666666671E-3</v>
      </c>
      <c r="F155" s="11"/>
      <c r="H155" s="12" t="s">
        <v>7</v>
      </c>
      <c r="I155" s="31">
        <f>6*12</f>
        <v>72</v>
      </c>
      <c r="J155" s="9"/>
    </row>
    <row r="156" spans="3:21" x14ac:dyDescent="0.3">
      <c r="C156" s="7"/>
      <c r="D156" s="12" t="s">
        <v>7</v>
      </c>
      <c r="E156" s="8">
        <f>6*12</f>
        <v>72</v>
      </c>
      <c r="F156" s="12"/>
      <c r="H156" s="10"/>
      <c r="I156" s="10"/>
      <c r="J156" s="6"/>
    </row>
    <row r="157" spans="3:21" x14ac:dyDescent="0.3">
      <c r="C157" s="4"/>
      <c r="D157" s="11"/>
      <c r="E157" s="15"/>
      <c r="F157" s="10"/>
      <c r="H157" s="15" t="s">
        <v>8</v>
      </c>
      <c r="I157" s="20">
        <f>FV(I154,I155,-I153)</f>
        <v>103690.62683799329</v>
      </c>
      <c r="J157" s="21">
        <f>I153*(((1+I154)^I155-1)/I154)</f>
        <v>103690.62683799329</v>
      </c>
    </row>
    <row r="158" spans="3:21" x14ac:dyDescent="0.3">
      <c r="C158" s="16" t="s">
        <v>8</v>
      </c>
      <c r="D158" s="15"/>
      <c r="E158" s="19">
        <f>FV(E155,E156,-E154)</f>
        <v>110430.39011578646</v>
      </c>
      <c r="F158" s="20">
        <f>E154*(((1+E155)^E156-1)/E155)</f>
        <v>110430.39011578646</v>
      </c>
      <c r="H158" s="12"/>
      <c r="I158" s="20"/>
      <c r="J158" s="9"/>
    </row>
    <row r="159" spans="3:21" x14ac:dyDescent="0.3">
      <c r="C159" s="7"/>
      <c r="D159" s="12"/>
      <c r="E159" s="20">
        <f>FV(I154,I155,,-E158)</f>
        <v>158141.2083369116</v>
      </c>
      <c r="F159" s="9"/>
    </row>
    <row r="161" spans="4:5" x14ac:dyDescent="0.3">
      <c r="D161" t="s">
        <v>10</v>
      </c>
      <c r="E161" s="22">
        <f>E159+I157</f>
        <v>261831.8351749049</v>
      </c>
    </row>
  </sheetData>
  <mergeCells count="6">
    <mergeCell ref="C152:F152"/>
    <mergeCell ref="F6:H6"/>
    <mergeCell ref="C35:F35"/>
    <mergeCell ref="L73:O73"/>
    <mergeCell ref="N139:Q139"/>
    <mergeCell ref="C83:F83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74B3A3-FC29-4728-BD10-AF1FA0ED48E2}">
  <dimension ref="B30:D110"/>
  <sheetViews>
    <sheetView tabSelected="1" topLeftCell="A76" zoomScale="70" zoomScaleNormal="70" workbookViewId="0">
      <selection activeCell="D73" sqref="D73"/>
    </sheetView>
  </sheetViews>
  <sheetFormatPr baseColWidth="10" defaultRowHeight="14.4" x14ac:dyDescent="0.3"/>
  <cols>
    <col min="3" max="3" width="14.44140625" customWidth="1"/>
    <col min="4" max="4" width="17.21875" customWidth="1"/>
  </cols>
  <sheetData>
    <row r="30" spans="2:4" x14ac:dyDescent="0.3">
      <c r="B30" s="28" t="s">
        <v>2</v>
      </c>
      <c r="C30" s="29"/>
      <c r="D30" s="30"/>
    </row>
    <row r="31" spans="2:4" x14ac:dyDescent="0.3">
      <c r="B31" s="10" t="s">
        <v>15</v>
      </c>
      <c r="C31" s="10" t="s">
        <v>5</v>
      </c>
      <c r="D31" s="20">
        <v>4500</v>
      </c>
    </row>
    <row r="32" spans="2:4" x14ac:dyDescent="0.3">
      <c r="B32" s="11" t="s">
        <v>16</v>
      </c>
      <c r="C32" s="11" t="s">
        <v>6</v>
      </c>
      <c r="D32" s="34">
        <v>0.09</v>
      </c>
    </row>
    <row r="33" spans="2:4" x14ac:dyDescent="0.3">
      <c r="B33" s="12"/>
      <c r="C33" s="12" t="s">
        <v>7</v>
      </c>
      <c r="D33" s="15">
        <v>7</v>
      </c>
    </row>
    <row r="34" spans="2:4" x14ac:dyDescent="0.3">
      <c r="B34" s="11"/>
      <c r="C34" s="5"/>
      <c r="D34" s="6"/>
    </row>
    <row r="35" spans="2:4" x14ac:dyDescent="0.3">
      <c r="B35" s="12"/>
      <c r="C35" s="8" t="s">
        <v>14</v>
      </c>
      <c r="D35" s="35">
        <f>PV(D32,D33,-D31)</f>
        <v>22648.287757834139</v>
      </c>
    </row>
    <row r="69" spans="2:4" x14ac:dyDescent="0.3">
      <c r="B69" s="28" t="s">
        <v>12</v>
      </c>
      <c r="C69" s="29"/>
      <c r="D69" s="30"/>
    </row>
    <row r="70" spans="2:4" x14ac:dyDescent="0.3">
      <c r="B70" s="10" t="s">
        <v>15</v>
      </c>
      <c r="C70" s="10" t="s">
        <v>5</v>
      </c>
      <c r="D70" s="20">
        <v>1500</v>
      </c>
    </row>
    <row r="71" spans="2:4" x14ac:dyDescent="0.3">
      <c r="B71" s="11" t="s">
        <v>16</v>
      </c>
      <c r="C71" s="11" t="s">
        <v>6</v>
      </c>
      <c r="D71" s="34">
        <f>2%/6</f>
        <v>3.3333333333333335E-3</v>
      </c>
    </row>
    <row r="72" spans="2:4" x14ac:dyDescent="0.3">
      <c r="B72" s="12"/>
      <c r="C72" s="12" t="s">
        <v>7</v>
      </c>
      <c r="D72" s="15">
        <f>6*6</f>
        <v>36</v>
      </c>
    </row>
    <row r="73" spans="2:4" x14ac:dyDescent="0.3">
      <c r="B73" s="11"/>
      <c r="C73" s="5"/>
      <c r="D73" s="6"/>
    </row>
    <row r="74" spans="2:4" x14ac:dyDescent="0.3">
      <c r="B74" s="12"/>
      <c r="C74" s="8" t="s">
        <v>14</v>
      </c>
      <c r="D74" s="35">
        <f>PV(D71,D72,-D70)</f>
        <v>50806.149632318804</v>
      </c>
    </row>
    <row r="105" spans="2:4" x14ac:dyDescent="0.3">
      <c r="B105" s="28" t="s">
        <v>12</v>
      </c>
      <c r="C105" s="29"/>
      <c r="D105" s="30"/>
    </row>
    <row r="106" spans="2:4" x14ac:dyDescent="0.3">
      <c r="B106" s="10" t="s">
        <v>15</v>
      </c>
      <c r="C106" s="10" t="s">
        <v>5</v>
      </c>
      <c r="D106" s="20">
        <v>1000</v>
      </c>
    </row>
    <row r="107" spans="2:4" x14ac:dyDescent="0.3">
      <c r="B107" s="11" t="s">
        <v>16</v>
      </c>
      <c r="C107" s="11" t="s">
        <v>6</v>
      </c>
      <c r="D107" s="34">
        <f>16%/4</f>
        <v>0.04</v>
      </c>
    </row>
    <row r="108" spans="2:4" x14ac:dyDescent="0.3">
      <c r="B108" s="12"/>
      <c r="C108" s="12" t="s">
        <v>7</v>
      </c>
      <c r="D108" s="15">
        <f>5*4</f>
        <v>20</v>
      </c>
    </row>
    <row r="109" spans="2:4" x14ac:dyDescent="0.3">
      <c r="B109" s="11"/>
      <c r="C109" s="5"/>
      <c r="D109" s="6"/>
    </row>
    <row r="110" spans="2:4" x14ac:dyDescent="0.3">
      <c r="B110" s="12"/>
      <c r="C110" s="8" t="s">
        <v>14</v>
      </c>
      <c r="D110" s="35">
        <f>PV(D107,D108,-D106)</f>
        <v>13590.326344967698</v>
      </c>
    </row>
  </sheetData>
  <mergeCells count="3">
    <mergeCell ref="B30:D30"/>
    <mergeCell ref="B69:D69"/>
    <mergeCell ref="B105:D105"/>
  </mergeCells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III PARCIAL</vt:lpstr>
      <vt:lpstr>EJERCICIOS DE ANUALIDADES</vt:lpstr>
      <vt:lpstr>Anualidades caso 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dcterms:created xsi:type="dcterms:W3CDTF">2022-11-14T17:02:43Z</dcterms:created>
  <dcterms:modified xsi:type="dcterms:W3CDTF">2022-11-15T17:50:31Z</dcterms:modified>
</cp:coreProperties>
</file>